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OL\Downloads\FOL financials\FY25 Reports\"/>
    </mc:Choice>
  </mc:AlternateContent>
  <xr:revisionPtr revIDLastSave="0" documentId="13_ncr:1_{C2B9188B-109E-428B-BE41-8E4B18413E48}" xr6:coauthVersionLast="47" xr6:coauthVersionMax="47" xr10:uidLastSave="{00000000-0000-0000-0000-000000000000}"/>
  <bookViews>
    <workbookView xWindow="-120" yWindow="-120" windowWidth="19440" windowHeight="14880" xr2:uid="{6B25B1E6-4F92-4915-8265-324A65AEAD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7" i="1" l="1"/>
  <c r="H45" i="1"/>
  <c r="H35" i="1"/>
  <c r="G29" i="1"/>
  <c r="G56" i="1"/>
  <c r="G12" i="1"/>
  <c r="G16" i="1"/>
  <c r="H32" i="1"/>
  <c r="G40" i="1"/>
  <c r="G41" i="1" s="1"/>
  <c r="F40" i="1"/>
  <c r="F41" i="1" s="1"/>
  <c r="H53" i="1"/>
  <c r="J53" i="1" s="1"/>
  <c r="H18" i="1"/>
  <c r="H20" i="1"/>
  <c r="J20" i="1" s="1"/>
  <c r="H17" i="1"/>
  <c r="J17" i="1" s="1"/>
  <c r="F12" i="1"/>
  <c r="H55" i="1"/>
  <c r="J55" i="1" s="1"/>
  <c r="H52" i="1"/>
  <c r="H44" i="1"/>
  <c r="J44" i="1" s="1"/>
  <c r="H14" i="1"/>
  <c r="J14" i="1" s="1"/>
  <c r="H47" i="1"/>
  <c r="J47" i="1" s="1"/>
  <c r="H48" i="1"/>
  <c r="J48" i="1" s="1"/>
  <c r="H50" i="1"/>
  <c r="J50" i="1" s="1"/>
  <c r="H51" i="1"/>
  <c r="J51" i="1" s="1"/>
  <c r="H54" i="1"/>
  <c r="J54" i="1" s="1"/>
  <c r="H33" i="1"/>
  <c r="J33" i="1" s="1"/>
  <c r="H34" i="1"/>
  <c r="J34" i="1" s="1"/>
  <c r="H36" i="1"/>
  <c r="J36" i="1" s="1"/>
  <c r="H37" i="1"/>
  <c r="J37" i="1" s="1"/>
  <c r="H38" i="1"/>
  <c r="J38" i="1" s="1"/>
  <c r="H39" i="1"/>
  <c r="J39" i="1" s="1"/>
  <c r="H26" i="1"/>
  <c r="J26" i="1" s="1"/>
  <c r="H15" i="1"/>
  <c r="J15" i="1" s="1"/>
  <c r="H19" i="1"/>
  <c r="J19" i="1" s="1"/>
  <c r="H21" i="1"/>
  <c r="H43" i="1"/>
  <c r="J43" i="1" s="1"/>
  <c r="H8" i="1"/>
  <c r="J8" i="1" s="1"/>
  <c r="H49" i="1"/>
  <c r="J49" i="1" s="1"/>
  <c r="H28" i="1"/>
  <c r="J28" i="1" s="1"/>
  <c r="H61" i="1"/>
  <c r="J61" i="1" s="1"/>
  <c r="H27" i="1" l="1"/>
  <c r="H40" i="1"/>
  <c r="G57" i="1"/>
  <c r="H46" i="1"/>
  <c r="J46" i="1" s="1"/>
  <c r="H31" i="1"/>
  <c r="H9" i="1"/>
  <c r="J9" i="1" s="1"/>
  <c r="H10" i="1"/>
  <c r="J10" i="1" s="1"/>
  <c r="G22" i="1"/>
  <c r="F16" i="1"/>
  <c r="F22" i="1" s="1"/>
  <c r="F29" i="1"/>
  <c r="H29" i="1" s="1"/>
  <c r="J29" i="1" s="1"/>
  <c r="J18" i="1"/>
  <c r="F56" i="1"/>
  <c r="J31" i="1" l="1"/>
  <c r="H41" i="1"/>
  <c r="J41" i="1" s="1"/>
  <c r="H16" i="1"/>
  <c r="J16" i="1" s="1"/>
  <c r="G59" i="1"/>
  <c r="H12" i="1"/>
  <c r="J12" i="1" s="1"/>
  <c r="H56" i="1"/>
  <c r="J56" i="1" s="1"/>
  <c r="H22" i="1" l="1"/>
  <c r="J22" i="1" s="1"/>
  <c r="F59" i="1"/>
  <c r="H57" i="1"/>
  <c r="J57" i="1" s="1"/>
  <c r="H59" i="1" l="1"/>
  <c r="J59" i="1" s="1"/>
</calcChain>
</file>

<file path=xl/sharedStrings.xml><?xml version="1.0" encoding="utf-8"?>
<sst xmlns="http://schemas.openxmlformats.org/spreadsheetml/2006/main" count="95" uniqueCount="86">
  <si>
    <t>FY 23 YTD</t>
  </si>
  <si>
    <t>FY 24</t>
  </si>
  <si>
    <t>Budget</t>
  </si>
  <si>
    <t>Income</t>
  </si>
  <si>
    <t>Great Old Book Sales</t>
  </si>
  <si>
    <t>Kid's Book Sale</t>
  </si>
  <si>
    <t>Donations</t>
  </si>
  <si>
    <t>Books Sold</t>
  </si>
  <si>
    <t>Total Great Old Book Sales</t>
  </si>
  <si>
    <t>Annual Appeal</t>
  </si>
  <si>
    <t>Archival Center</t>
  </si>
  <si>
    <t>Total Annual Appeal</t>
  </si>
  <si>
    <t>Membership Dues</t>
  </si>
  <si>
    <t>Archives</t>
  </si>
  <si>
    <t>Items for Resale</t>
  </si>
  <si>
    <t>Total Income</t>
  </si>
  <si>
    <t>Gifts Received</t>
  </si>
  <si>
    <t>Expense</t>
  </si>
  <si>
    <t>Fund Raising Expense</t>
  </si>
  <si>
    <t>GOBS Expenses</t>
  </si>
  <si>
    <t>Total Fund Raising Expense</t>
  </si>
  <si>
    <t>Library Pledged Support</t>
  </si>
  <si>
    <t>Staff Prof. Dev.</t>
  </si>
  <si>
    <t>Adult Program</t>
  </si>
  <si>
    <t>Children's Program</t>
  </si>
  <si>
    <t>Museum Pass</t>
  </si>
  <si>
    <t>Staff Entertainment</t>
  </si>
  <si>
    <t>Total Library Pledged Support</t>
  </si>
  <si>
    <t>Operating Expenses</t>
  </si>
  <si>
    <t>Filing Fees</t>
  </si>
  <si>
    <t>Accounting</t>
  </si>
  <si>
    <t>Total</t>
  </si>
  <si>
    <t>Office Supplies</t>
  </si>
  <si>
    <t>Postage &amp; Delivery</t>
  </si>
  <si>
    <t>Printing &amp; Reproduction</t>
  </si>
  <si>
    <t>Total Operating Expense</t>
  </si>
  <si>
    <t>Total Expense</t>
  </si>
  <si>
    <t>Notes:</t>
  </si>
  <si>
    <t>Filing Fees:  Form 990, Quick Books, FY Review</t>
  </si>
  <si>
    <t>Membership Expenses:  Go Daddy, Blue Host, Security Software (PRS)</t>
  </si>
  <si>
    <t>(PRS),</t>
  </si>
  <si>
    <t>Constant Contact, LGL</t>
  </si>
  <si>
    <t xml:space="preserve">Computer:  PRS Group, Eaton, Trend Microsystems, Microsoft Office 365, </t>
  </si>
  <si>
    <t>I Drive Cloud Backup</t>
  </si>
  <si>
    <t>Expenses</t>
  </si>
  <si>
    <t>Page 4</t>
  </si>
  <si>
    <t>FY 22</t>
  </si>
  <si>
    <t>Advantage Archives</t>
  </si>
  <si>
    <t>Teen Loft Lighting</t>
  </si>
  <si>
    <t>FY 23</t>
  </si>
  <si>
    <t>Bookwalls</t>
  </si>
  <si>
    <t>Activity Room Cabinets</t>
  </si>
  <si>
    <t>Armchairs/Rugs-Archives</t>
  </si>
  <si>
    <t>Balance</t>
  </si>
  <si>
    <t>Pledged Support</t>
  </si>
  <si>
    <t>Net Revenue</t>
  </si>
  <si>
    <t>Notes:  NAID Grant</t>
  </si>
  <si>
    <t>Software Upgrade-AC</t>
  </si>
  <si>
    <t>Cassidy Bros.</t>
  </si>
  <si>
    <t>Tables - Archives</t>
  </si>
  <si>
    <t>FY 24 Potential</t>
  </si>
  <si>
    <t>Interest</t>
  </si>
  <si>
    <t>Grant Exp/Capital Improvements</t>
  </si>
  <si>
    <t xml:space="preserve">Miscellaneous </t>
  </si>
  <si>
    <t>Net Income/Expense</t>
  </si>
  <si>
    <t>% Change</t>
  </si>
  <si>
    <t>FY24/23</t>
  </si>
  <si>
    <t xml:space="preserve">Actuals </t>
  </si>
  <si>
    <t xml:space="preserve">                         Friends of the Newburyport Library</t>
  </si>
  <si>
    <t>Over(Under) Budget</t>
  </si>
  <si>
    <t>Summer Book Sale</t>
  </si>
  <si>
    <t>Total Programing</t>
  </si>
  <si>
    <t>Teen Programing</t>
  </si>
  <si>
    <t>Membership</t>
  </si>
  <si>
    <t>Streaming/Materials</t>
  </si>
  <si>
    <t>Marketing/Promotion</t>
  </si>
  <si>
    <t>Newsletter/Website</t>
  </si>
  <si>
    <t>Enetrtainment</t>
  </si>
  <si>
    <t>Technical Support</t>
  </si>
  <si>
    <t>Gifts Given</t>
  </si>
  <si>
    <t xml:space="preserve">                      FY26 YTD </t>
  </si>
  <si>
    <t>FY 26</t>
  </si>
  <si>
    <t xml:space="preserve">                              Budget vs Actuals:  FY26 P&amp;L </t>
  </si>
  <si>
    <t>Insurance</t>
  </si>
  <si>
    <t>Legal</t>
  </si>
  <si>
    <t>Professional Dev.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</si>
</sst>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" fontId="2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" fontId="1" fillId="0" borderId="0" xfId="0" applyNumberFormat="1" applyFont="1"/>
    <xf numFmtId="3" fontId="1" fillId="0" borderId="0" xfId="0" applyNumberFormat="1" applyFont="1"/>
    <xf numFmtId="9" fontId="0" fillId="0" borderId="0" xfId="0" applyNumberFormat="1"/>
    <xf numFmtId="9" fontId="1" fillId="0" borderId="0" xfId="0" applyNumberFormat="1" applyFont="1"/>
    <xf numFmtId="9" fontId="1" fillId="0" borderId="0" xfId="0" applyNumberFormat="1" applyFont="1" applyAlignment="1">
      <alignment horizontal="right"/>
    </xf>
    <xf numFmtId="164" fontId="1" fillId="0" borderId="0" xfId="0" applyNumberFormat="1" applyFont="1"/>
    <xf numFmtId="37" fontId="0" fillId="0" borderId="0" xfId="0" applyNumberFormat="1"/>
    <xf numFmtId="37" fontId="1" fillId="0" borderId="0" xfId="0" applyNumberFormat="1" applyFont="1"/>
    <xf numFmtId="16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4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Fill="1"/>
    <xf numFmtId="0" fontId="0" fillId="0" borderId="0" xfId="0" applyFill="1"/>
    <xf numFmtId="3" fontId="0" fillId="0" borderId="0" xfId="0" applyNumberFormat="1" applyFill="1"/>
    <xf numFmtId="37" fontId="0" fillId="0" borderId="0" xfId="0" applyNumberFormat="1" applyFill="1"/>
    <xf numFmtId="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5F196-2F9A-4D3F-8ED3-FA26D2576986}">
  <sheetPr>
    <pageSetUpPr fitToPage="1"/>
  </sheetPr>
  <dimension ref="B1:L114"/>
  <sheetViews>
    <sheetView tabSelected="1" topLeftCell="A6" zoomScale="101" workbookViewId="0">
      <selection activeCell="G57" sqref="G57"/>
    </sheetView>
  </sheetViews>
  <sheetFormatPr defaultRowHeight="15.75" x14ac:dyDescent="0.25"/>
  <cols>
    <col min="2" max="2" width="9.140625" style="24"/>
    <col min="4" max="4" width="9.7109375" bestFit="1" customWidth="1"/>
    <col min="5" max="5" width="11.7109375" customWidth="1"/>
    <col min="6" max="6" width="13.85546875" style="2" customWidth="1"/>
    <col min="7" max="7" width="11.7109375" style="3" customWidth="1"/>
    <col min="8" max="8" width="14.7109375" customWidth="1"/>
    <col min="10" max="10" width="0" style="15" hidden="1" customWidth="1"/>
    <col min="12" max="12" width="17.5703125" bestFit="1" customWidth="1"/>
  </cols>
  <sheetData>
    <row r="1" spans="2:10" x14ac:dyDescent="0.25">
      <c r="B1" s="22"/>
      <c r="C1" s="1"/>
      <c r="E1" s="22" t="s">
        <v>68</v>
      </c>
      <c r="F1" s="23"/>
    </row>
    <row r="2" spans="2:10" x14ac:dyDescent="0.25">
      <c r="B2" s="22"/>
      <c r="C2" s="1"/>
      <c r="E2" s="22" t="s">
        <v>82</v>
      </c>
      <c r="F2" s="23"/>
    </row>
    <row r="3" spans="2:10" x14ac:dyDescent="0.25">
      <c r="E3" s="24"/>
      <c r="F3" s="23" t="s">
        <v>80</v>
      </c>
    </row>
    <row r="4" spans="2:10" ht="30" x14ac:dyDescent="0.25">
      <c r="E4" s="24"/>
      <c r="F4" s="25" t="s">
        <v>67</v>
      </c>
      <c r="G4" s="11" t="s">
        <v>2</v>
      </c>
      <c r="H4" s="12" t="s">
        <v>69</v>
      </c>
      <c r="J4" s="16" t="s">
        <v>65</v>
      </c>
    </row>
    <row r="5" spans="2:10" s="5" customFormat="1" x14ac:dyDescent="0.25">
      <c r="B5" s="26"/>
      <c r="F5" s="8" t="s">
        <v>81</v>
      </c>
      <c r="G5" s="10" t="s">
        <v>81</v>
      </c>
      <c r="H5" s="9"/>
      <c r="J5" s="17" t="s">
        <v>66</v>
      </c>
    </row>
    <row r="6" spans="2:10" x14ac:dyDescent="0.25">
      <c r="B6" s="22" t="s">
        <v>3</v>
      </c>
    </row>
    <row r="7" spans="2:10" x14ac:dyDescent="0.25">
      <c r="C7" s="1" t="s">
        <v>4</v>
      </c>
      <c r="F7" s="3"/>
    </row>
    <row r="8" spans="2:10" x14ac:dyDescent="0.25">
      <c r="D8" t="s">
        <v>5</v>
      </c>
      <c r="F8" s="3"/>
      <c r="H8" s="19">
        <f>F8-G8</f>
        <v>0</v>
      </c>
      <c r="J8" s="15" t="e">
        <f>(H8-G8)/G8</f>
        <v>#DIV/0!</v>
      </c>
    </row>
    <row r="9" spans="2:10" x14ac:dyDescent="0.25">
      <c r="D9" t="s">
        <v>6</v>
      </c>
      <c r="F9" s="3">
        <v>425</v>
      </c>
      <c r="G9" s="3">
        <v>500</v>
      </c>
      <c r="H9" s="19">
        <f>F9-G9</f>
        <v>-75</v>
      </c>
      <c r="J9" s="15">
        <f>(H9-G9)/G9</f>
        <v>-1.1499999999999999</v>
      </c>
    </row>
    <row r="10" spans="2:10" x14ac:dyDescent="0.25">
      <c r="D10" t="s">
        <v>7</v>
      </c>
      <c r="F10" s="3">
        <v>22223</v>
      </c>
      <c r="G10" s="3">
        <v>20000</v>
      </c>
      <c r="H10" s="19">
        <f>F10-G10</f>
        <v>2223</v>
      </c>
      <c r="J10" s="15">
        <f>(H10-G10)/G10</f>
        <v>-0.88885000000000003</v>
      </c>
    </row>
    <row r="11" spans="2:10" x14ac:dyDescent="0.25">
      <c r="D11" t="s">
        <v>70</v>
      </c>
      <c r="F11" s="3">
        <v>436</v>
      </c>
      <c r="G11" s="3">
        <v>100</v>
      </c>
      <c r="H11" s="19"/>
    </row>
    <row r="12" spans="2:10" x14ac:dyDescent="0.25">
      <c r="C12" s="1" t="s">
        <v>8</v>
      </c>
      <c r="F12" s="3">
        <f>SUM(F8:F11)</f>
        <v>23084</v>
      </c>
      <c r="G12" s="3">
        <f>SUM(G8:G11)</f>
        <v>20600</v>
      </c>
      <c r="H12" s="19">
        <f>SUM(H8:H10)</f>
        <v>2148</v>
      </c>
      <c r="J12" s="15">
        <f>(H12-G12)/G12</f>
        <v>-0.89572815533980588</v>
      </c>
    </row>
    <row r="13" spans="2:10" x14ac:dyDescent="0.25">
      <c r="C13" s="1" t="s">
        <v>9</v>
      </c>
      <c r="F13" s="3"/>
    </row>
    <row r="14" spans="2:10" x14ac:dyDescent="0.25">
      <c r="D14" t="s">
        <v>10</v>
      </c>
      <c r="F14" s="3">
        <v>55</v>
      </c>
      <c r="G14" s="3">
        <v>500</v>
      </c>
      <c r="H14" s="19">
        <f t="shared" ref="H14:H21" si="0">F14-G14</f>
        <v>-445</v>
      </c>
      <c r="J14" s="15">
        <f t="shared" ref="J14:J20" si="1">(H14-G14)/G14</f>
        <v>-1.89</v>
      </c>
    </row>
    <row r="15" spans="2:10" x14ac:dyDescent="0.25">
      <c r="D15" t="s">
        <v>9</v>
      </c>
      <c r="F15" s="3">
        <v>7101</v>
      </c>
      <c r="G15" s="3">
        <v>6000</v>
      </c>
      <c r="H15" s="19">
        <f t="shared" si="0"/>
        <v>1101</v>
      </c>
      <c r="J15" s="15">
        <f t="shared" si="1"/>
        <v>-0.8165</v>
      </c>
    </row>
    <row r="16" spans="2:10" x14ac:dyDescent="0.25">
      <c r="C16" t="s">
        <v>11</v>
      </c>
      <c r="F16" s="3">
        <f>SUM(F14:F15)</f>
        <v>7156</v>
      </c>
      <c r="G16" s="3">
        <f>SUM(G14:G15)</f>
        <v>6500</v>
      </c>
      <c r="H16" s="19">
        <f t="shared" si="0"/>
        <v>656</v>
      </c>
      <c r="J16" s="15">
        <f t="shared" si="1"/>
        <v>-0.89907692307692311</v>
      </c>
    </row>
    <row r="17" spans="2:12" x14ac:dyDescent="0.25">
      <c r="C17" s="1" t="s">
        <v>12</v>
      </c>
      <c r="F17" s="3">
        <v>9404</v>
      </c>
      <c r="G17" s="3">
        <v>9000</v>
      </c>
      <c r="H17" s="19">
        <f t="shared" si="0"/>
        <v>404</v>
      </c>
      <c r="J17" s="15">
        <f t="shared" si="1"/>
        <v>-0.95511111111111113</v>
      </c>
    </row>
    <row r="18" spans="2:12" x14ac:dyDescent="0.25">
      <c r="C18" s="1" t="s">
        <v>6</v>
      </c>
      <c r="F18" s="3">
        <v>5921</v>
      </c>
      <c r="G18" s="3">
        <v>5600</v>
      </c>
      <c r="H18" s="19">
        <f t="shared" si="0"/>
        <v>321</v>
      </c>
      <c r="J18" s="15">
        <f t="shared" si="1"/>
        <v>-0.94267857142857148</v>
      </c>
    </row>
    <row r="19" spans="2:12" x14ac:dyDescent="0.25">
      <c r="C19" s="1" t="s">
        <v>16</v>
      </c>
      <c r="F19" s="3">
        <v>4000</v>
      </c>
      <c r="H19" s="19">
        <f t="shared" si="0"/>
        <v>4000</v>
      </c>
      <c r="J19" s="15" t="e">
        <f t="shared" si="1"/>
        <v>#DIV/0!</v>
      </c>
    </row>
    <row r="20" spans="2:12" x14ac:dyDescent="0.25">
      <c r="C20" s="1" t="s">
        <v>14</v>
      </c>
      <c r="F20" s="3">
        <v>99</v>
      </c>
      <c r="G20" s="3">
        <v>250</v>
      </c>
      <c r="H20" s="19">
        <f t="shared" si="0"/>
        <v>-151</v>
      </c>
      <c r="J20" s="15">
        <f t="shared" si="1"/>
        <v>-1.6040000000000001</v>
      </c>
    </row>
    <row r="21" spans="2:12" x14ac:dyDescent="0.25">
      <c r="C21" s="1" t="s">
        <v>61</v>
      </c>
      <c r="F21" s="3"/>
      <c r="H21" s="19">
        <f t="shared" si="0"/>
        <v>0</v>
      </c>
    </row>
    <row r="22" spans="2:12" x14ac:dyDescent="0.25">
      <c r="B22" s="22" t="s">
        <v>15</v>
      </c>
      <c r="F22" s="14">
        <f>F12+F16+F17+F18+F20+F19+F21</f>
        <v>49664</v>
      </c>
      <c r="G22" s="14">
        <f>G12+G16+G17+G18+G20+G21+G19</f>
        <v>41950</v>
      </c>
      <c r="H22" s="14">
        <f>H12+H16+H17+H18+H20+H21+H19</f>
        <v>7378</v>
      </c>
      <c r="J22" s="15">
        <f>(H22-G22)/G22</f>
        <v>-0.82412395709177588</v>
      </c>
      <c r="L22" s="21"/>
    </row>
    <row r="23" spans="2:12" x14ac:dyDescent="0.25">
      <c r="F23" s="3"/>
    </row>
    <row r="24" spans="2:12" x14ac:dyDescent="0.25">
      <c r="B24" s="22" t="s">
        <v>17</v>
      </c>
      <c r="F24" s="3"/>
    </row>
    <row r="25" spans="2:12" x14ac:dyDescent="0.25">
      <c r="C25" s="1" t="s">
        <v>18</v>
      </c>
      <c r="F25" s="3"/>
    </row>
    <row r="26" spans="2:12" x14ac:dyDescent="0.25">
      <c r="D26" t="s">
        <v>9</v>
      </c>
      <c r="F26" s="3">
        <v>2804</v>
      </c>
      <c r="G26" s="3">
        <v>2000</v>
      </c>
      <c r="H26" s="19">
        <f>F26-G26</f>
        <v>804</v>
      </c>
      <c r="J26" s="15">
        <f>(H26-G26)/G26</f>
        <v>-0.59799999999999998</v>
      </c>
    </row>
    <row r="27" spans="2:12" x14ac:dyDescent="0.25">
      <c r="D27" t="s">
        <v>73</v>
      </c>
      <c r="F27" s="3">
        <v>818</v>
      </c>
      <c r="G27" s="3">
        <v>1500</v>
      </c>
      <c r="H27" s="19">
        <f>F27-G27</f>
        <v>-682</v>
      </c>
    </row>
    <row r="28" spans="2:12" x14ac:dyDescent="0.25">
      <c r="D28" t="s">
        <v>19</v>
      </c>
      <c r="F28" s="3">
        <v>1447</v>
      </c>
      <c r="G28" s="3">
        <v>1000</v>
      </c>
      <c r="H28" s="19">
        <f>F28-G28</f>
        <v>447</v>
      </c>
      <c r="J28" s="15">
        <f>(H28-G28)/G28</f>
        <v>-0.55300000000000005</v>
      </c>
    </row>
    <row r="29" spans="2:12" x14ac:dyDescent="0.25">
      <c r="C29" s="1" t="s">
        <v>20</v>
      </c>
      <c r="F29" s="3">
        <f>SUM(F26:F28)</f>
        <v>5069</v>
      </c>
      <c r="G29" s="3">
        <f>SUM(G25:G28)</f>
        <v>4500</v>
      </c>
      <c r="H29" s="19">
        <f>F29-G29</f>
        <v>569</v>
      </c>
      <c r="I29" s="3"/>
      <c r="J29" s="15">
        <f>(H29-G29)/G29</f>
        <v>-0.87355555555555553</v>
      </c>
    </row>
    <row r="30" spans="2:12" x14ac:dyDescent="0.25">
      <c r="C30" s="1" t="s">
        <v>21</v>
      </c>
      <c r="F30" s="3"/>
    </row>
    <row r="31" spans="2:12" x14ac:dyDescent="0.25">
      <c r="D31" t="s">
        <v>22</v>
      </c>
      <c r="F31" s="3">
        <v>934</v>
      </c>
      <c r="G31" s="3">
        <v>1000</v>
      </c>
      <c r="H31" s="19">
        <f>F31-G31</f>
        <v>-66</v>
      </c>
      <c r="J31" s="15">
        <f t="shared" ref="J31:J39" si="2">(H31-G31)/G31</f>
        <v>-1.0660000000000001</v>
      </c>
    </row>
    <row r="32" spans="2:12" x14ac:dyDescent="0.25">
      <c r="D32" t="s">
        <v>26</v>
      </c>
      <c r="F32" s="3">
        <v>992</v>
      </c>
      <c r="G32" s="3">
        <v>1750</v>
      </c>
      <c r="H32" s="19">
        <f>F32-G32</f>
        <v>-758</v>
      </c>
    </row>
    <row r="33" spans="2:12" x14ac:dyDescent="0.25">
      <c r="D33" t="s">
        <v>13</v>
      </c>
      <c r="F33" s="3">
        <v>64</v>
      </c>
      <c r="G33" s="3">
        <v>7500</v>
      </c>
      <c r="H33" s="19">
        <f>F33-G33</f>
        <v>-7436</v>
      </c>
      <c r="J33" s="15">
        <f t="shared" si="2"/>
        <v>-1.9914666666666667</v>
      </c>
    </row>
    <row r="34" spans="2:12" x14ac:dyDescent="0.25">
      <c r="D34" t="s">
        <v>74</v>
      </c>
      <c r="F34" s="3">
        <v>11030</v>
      </c>
      <c r="G34" s="3">
        <v>12000</v>
      </c>
      <c r="H34" s="19">
        <f>F34-G34</f>
        <v>-970</v>
      </c>
      <c r="J34" s="15">
        <f t="shared" si="2"/>
        <v>-1.0808333333333333</v>
      </c>
    </row>
    <row r="35" spans="2:12" x14ac:dyDescent="0.25">
      <c r="D35" t="s">
        <v>75</v>
      </c>
      <c r="F35" s="3">
        <v>2727</v>
      </c>
      <c r="G35" s="3">
        <v>2000</v>
      </c>
      <c r="H35" s="19">
        <f>F35-G35</f>
        <v>727</v>
      </c>
    </row>
    <row r="36" spans="2:12" x14ac:dyDescent="0.25">
      <c r="D36" t="s">
        <v>23</v>
      </c>
      <c r="F36" s="3">
        <v>9358</v>
      </c>
      <c r="G36" s="3">
        <v>9800</v>
      </c>
      <c r="H36" s="19">
        <f>F36-G36</f>
        <v>-442</v>
      </c>
      <c r="J36" s="15">
        <f t="shared" si="2"/>
        <v>-1.0451020408163265</v>
      </c>
    </row>
    <row r="37" spans="2:12" x14ac:dyDescent="0.25">
      <c r="D37" t="s">
        <v>24</v>
      </c>
      <c r="F37" s="3">
        <v>4431</v>
      </c>
      <c r="G37" s="3">
        <v>5000</v>
      </c>
      <c r="H37" s="19">
        <f>F37-G37</f>
        <v>-569</v>
      </c>
      <c r="J37" s="15">
        <f t="shared" si="2"/>
        <v>-1.1137999999999999</v>
      </c>
    </row>
    <row r="38" spans="2:12" x14ac:dyDescent="0.25">
      <c r="D38" t="s">
        <v>25</v>
      </c>
      <c r="F38" s="3">
        <v>5780</v>
      </c>
      <c r="G38" s="3">
        <v>6700</v>
      </c>
      <c r="H38" s="19">
        <f>F38-G38</f>
        <v>-920</v>
      </c>
      <c r="J38" s="15">
        <f t="shared" si="2"/>
        <v>-1.137313432835821</v>
      </c>
    </row>
    <row r="39" spans="2:12" x14ac:dyDescent="0.25">
      <c r="D39" t="s">
        <v>72</v>
      </c>
      <c r="F39" s="3">
        <v>1587</v>
      </c>
      <c r="G39" s="3">
        <v>1800</v>
      </c>
      <c r="H39" s="19">
        <f>F39-G39</f>
        <v>-213</v>
      </c>
      <c r="J39" s="15">
        <f t="shared" si="2"/>
        <v>-1.1183333333333334</v>
      </c>
    </row>
    <row r="40" spans="2:12" x14ac:dyDescent="0.25">
      <c r="D40" s="1" t="s">
        <v>71</v>
      </c>
      <c r="E40" s="1"/>
      <c r="F40" s="14">
        <f>F36+F37+F38+F39</f>
        <v>21156</v>
      </c>
      <c r="G40" s="14">
        <f t="shared" ref="G40" si="3">G36+G37+G38+G39</f>
        <v>23300</v>
      </c>
      <c r="H40" s="19">
        <f>F40-G40</f>
        <v>-2144</v>
      </c>
    </row>
    <row r="41" spans="2:12" x14ac:dyDescent="0.25">
      <c r="C41" s="1" t="s">
        <v>27</v>
      </c>
      <c r="F41" s="14">
        <f>F31+F33+F34+F40+F32+F35</f>
        <v>36903</v>
      </c>
      <c r="G41" s="14">
        <f>G31+G33+G34+G40+G32+G35</f>
        <v>47550</v>
      </c>
      <c r="H41" s="20">
        <f>H31+H33+H34+H40+H32</f>
        <v>-11374</v>
      </c>
      <c r="J41" s="15">
        <f>(H41-G41)/G41</f>
        <v>-1.2392008412197686</v>
      </c>
      <c r="K41" s="2"/>
      <c r="L41" s="3"/>
    </row>
    <row r="42" spans="2:12" x14ac:dyDescent="0.25">
      <c r="C42" s="1" t="s">
        <v>28</v>
      </c>
      <c r="F42" s="3"/>
    </row>
    <row r="43" spans="2:12" x14ac:dyDescent="0.25">
      <c r="D43" t="s">
        <v>29</v>
      </c>
      <c r="F43" s="3">
        <v>51</v>
      </c>
      <c r="G43" s="3">
        <v>100</v>
      </c>
      <c r="H43" s="19">
        <f>F43-G43</f>
        <v>-49</v>
      </c>
      <c r="J43" s="15">
        <f>(H43-G43)/G43</f>
        <v>-1.49</v>
      </c>
    </row>
    <row r="44" spans="2:12" x14ac:dyDescent="0.25">
      <c r="D44" t="s">
        <v>30</v>
      </c>
      <c r="F44" s="3">
        <v>2797</v>
      </c>
      <c r="G44" s="3">
        <v>2500</v>
      </c>
      <c r="H44" s="19">
        <f>F44-G44</f>
        <v>297</v>
      </c>
      <c r="J44" s="15">
        <f>(H44-G44)/G44</f>
        <v>-0.88119999999999998</v>
      </c>
    </row>
    <row r="45" spans="2:12" x14ac:dyDescent="0.25">
      <c r="D45" t="s">
        <v>77</v>
      </c>
      <c r="F45" s="3">
        <v>497</v>
      </c>
      <c r="G45" s="3">
        <v>500</v>
      </c>
      <c r="H45" s="19">
        <f>F45-G45</f>
        <v>-3</v>
      </c>
    </row>
    <row r="46" spans="2:12" x14ac:dyDescent="0.25">
      <c r="D46" t="s">
        <v>78</v>
      </c>
      <c r="F46" s="3">
        <v>36</v>
      </c>
      <c r="G46" s="3">
        <v>100</v>
      </c>
      <c r="H46" s="19">
        <f t="shared" ref="H46:H57" si="4">F46-G46</f>
        <v>-64</v>
      </c>
      <c r="J46" s="15">
        <f>(H46-G46)/G46</f>
        <v>-1.64</v>
      </c>
    </row>
    <row r="47" spans="2:12" x14ac:dyDescent="0.25">
      <c r="D47" t="s">
        <v>79</v>
      </c>
      <c r="F47" s="3">
        <v>2200</v>
      </c>
      <c r="G47" s="3">
        <v>1500</v>
      </c>
      <c r="H47" s="19">
        <f t="shared" si="4"/>
        <v>700</v>
      </c>
      <c r="J47" s="15">
        <f>(H47-G47)/G47</f>
        <v>-0.53333333333333333</v>
      </c>
    </row>
    <row r="48" spans="2:12" s="28" customFormat="1" x14ac:dyDescent="0.25">
      <c r="B48" s="27"/>
      <c r="D48" s="28" t="s">
        <v>84</v>
      </c>
      <c r="F48" s="29">
        <v>3638</v>
      </c>
      <c r="G48" s="29">
        <v>0</v>
      </c>
      <c r="H48" s="30">
        <f t="shared" si="4"/>
        <v>3638</v>
      </c>
      <c r="J48" s="31" t="e">
        <f>(H48-G48)/G48</f>
        <v>#DIV/0!</v>
      </c>
    </row>
    <row r="49" spans="2:12" s="28" customFormat="1" x14ac:dyDescent="0.25">
      <c r="B49" s="27"/>
      <c r="D49" s="28" t="s">
        <v>85</v>
      </c>
      <c r="F49" s="29">
        <v>344</v>
      </c>
      <c r="G49" s="29">
        <v>0</v>
      </c>
      <c r="H49" s="30">
        <f t="shared" si="4"/>
        <v>344</v>
      </c>
      <c r="J49" s="31" t="e">
        <f>(H49-G49)/G49</f>
        <v>#DIV/0!</v>
      </c>
    </row>
    <row r="50" spans="2:12" x14ac:dyDescent="0.25">
      <c r="D50" t="s">
        <v>76</v>
      </c>
      <c r="F50" s="3">
        <v>900</v>
      </c>
      <c r="G50" s="3">
        <v>700</v>
      </c>
      <c r="H50" s="19">
        <f t="shared" si="4"/>
        <v>200</v>
      </c>
      <c r="J50" s="15">
        <f>(H50-G50)/G50</f>
        <v>-0.7142857142857143</v>
      </c>
    </row>
    <row r="51" spans="2:12" x14ac:dyDescent="0.25">
      <c r="D51" t="s">
        <v>83</v>
      </c>
      <c r="F51" s="3">
        <v>1962</v>
      </c>
      <c r="G51" s="3">
        <v>700</v>
      </c>
      <c r="H51" s="19">
        <f t="shared" si="4"/>
        <v>1262</v>
      </c>
      <c r="J51" s="15">
        <f>(H51-G51)/G51</f>
        <v>0.80285714285714282</v>
      </c>
    </row>
    <row r="52" spans="2:12" x14ac:dyDescent="0.25">
      <c r="D52" t="s">
        <v>63</v>
      </c>
      <c r="F52" s="3">
        <v>0</v>
      </c>
      <c r="G52" s="3">
        <v>200</v>
      </c>
      <c r="H52" s="19">
        <f t="shared" si="4"/>
        <v>-200</v>
      </c>
    </row>
    <row r="53" spans="2:12" x14ac:dyDescent="0.25">
      <c r="D53" t="s">
        <v>32</v>
      </c>
      <c r="F53" s="3">
        <v>1254</v>
      </c>
      <c r="G53" s="3">
        <v>400</v>
      </c>
      <c r="H53" s="19">
        <f t="shared" si="4"/>
        <v>854</v>
      </c>
      <c r="J53" s="15">
        <f>(H53-G53)/G53</f>
        <v>1.135</v>
      </c>
    </row>
    <row r="54" spans="2:12" x14ac:dyDescent="0.25">
      <c r="D54" t="s">
        <v>33</v>
      </c>
      <c r="F54" s="3">
        <v>234</v>
      </c>
      <c r="G54" s="3">
        <v>500</v>
      </c>
      <c r="H54" s="19">
        <f t="shared" si="4"/>
        <v>-266</v>
      </c>
      <c r="J54" s="15">
        <f>(H54-G54)/G54</f>
        <v>-1.532</v>
      </c>
    </row>
    <row r="55" spans="2:12" x14ac:dyDescent="0.25">
      <c r="D55" t="s">
        <v>34</v>
      </c>
      <c r="F55" s="3">
        <v>438</v>
      </c>
      <c r="G55" s="3">
        <v>800</v>
      </c>
      <c r="H55" s="19">
        <f t="shared" si="4"/>
        <v>-362</v>
      </c>
      <c r="J55" s="15">
        <f>(H55-G55)/G55</f>
        <v>-1.4524999999999999</v>
      </c>
    </row>
    <row r="56" spans="2:12" x14ac:dyDescent="0.25">
      <c r="C56" s="1" t="s">
        <v>35</v>
      </c>
      <c r="F56" s="3">
        <f>SUM(F43:F55)</f>
        <v>14351</v>
      </c>
      <c r="G56" s="3">
        <f>SUM(G43:G55)</f>
        <v>8000</v>
      </c>
      <c r="H56" s="19">
        <f t="shared" si="4"/>
        <v>6351</v>
      </c>
      <c r="J56" s="15">
        <f>(H56-G56)/G56</f>
        <v>-0.206125</v>
      </c>
      <c r="L56" s="3"/>
    </row>
    <row r="57" spans="2:12" x14ac:dyDescent="0.25">
      <c r="B57" s="22" t="s">
        <v>36</v>
      </c>
      <c r="F57" s="14">
        <f>(P51+F29+F41+F56)</f>
        <v>56323</v>
      </c>
      <c r="G57" s="14">
        <f>SUM(G29+G41+G56)</f>
        <v>60050</v>
      </c>
      <c r="H57" s="19">
        <f t="shared" si="4"/>
        <v>-3727</v>
      </c>
      <c r="J57" s="15">
        <f>(H57-G57)/G57</f>
        <v>-1.0620649458784346</v>
      </c>
      <c r="L57" s="3"/>
    </row>
    <row r="58" spans="2:12" x14ac:dyDescent="0.25">
      <c r="F58" s="3"/>
      <c r="H58" s="3"/>
    </row>
    <row r="59" spans="2:12" s="1" customFormat="1" x14ac:dyDescent="0.25">
      <c r="B59" s="22" t="s">
        <v>64</v>
      </c>
      <c r="F59" s="14">
        <f>F22-F57</f>
        <v>-6659</v>
      </c>
      <c r="G59" s="14">
        <f>G22-G57</f>
        <v>-18100</v>
      </c>
      <c r="H59" s="20">
        <f>H22-H57</f>
        <v>11105</v>
      </c>
      <c r="J59" s="15">
        <f>(H59-G59)/G59</f>
        <v>-1.6135359116022099</v>
      </c>
      <c r="L59" s="18"/>
    </row>
    <row r="60" spans="2:12" x14ac:dyDescent="0.25">
      <c r="F60" s="3"/>
      <c r="H60" s="3"/>
    </row>
    <row r="61" spans="2:12" s="1" customFormat="1" x14ac:dyDescent="0.25">
      <c r="B61" s="22" t="s">
        <v>62</v>
      </c>
      <c r="F61" s="14">
        <v>9910</v>
      </c>
      <c r="G61" s="14">
        <v>10000</v>
      </c>
      <c r="H61" s="20">
        <f>F61-G61</f>
        <v>-90</v>
      </c>
      <c r="J61" s="15">
        <f>(H61-G61)/G61</f>
        <v>-1.0089999999999999</v>
      </c>
    </row>
    <row r="64" spans="2:12" x14ac:dyDescent="0.25">
      <c r="F64" s="13"/>
      <c r="G64" s="14"/>
      <c r="H64" s="14"/>
    </row>
    <row r="67" spans="2:9" hidden="1" x14ac:dyDescent="0.25">
      <c r="B67" s="24" t="s">
        <v>37</v>
      </c>
    </row>
    <row r="68" spans="2:9" hidden="1" x14ac:dyDescent="0.25">
      <c r="C68" t="s">
        <v>38</v>
      </c>
    </row>
    <row r="69" spans="2:9" hidden="1" x14ac:dyDescent="0.25">
      <c r="C69" t="s">
        <v>39</v>
      </c>
      <c r="I69" t="s">
        <v>40</v>
      </c>
    </row>
    <row r="70" spans="2:9" hidden="1" x14ac:dyDescent="0.25">
      <c r="D70" t="s">
        <v>41</v>
      </c>
    </row>
    <row r="71" spans="2:9" hidden="1" x14ac:dyDescent="0.25">
      <c r="C71" t="s">
        <v>42</v>
      </c>
    </row>
    <row r="72" spans="2:9" hidden="1" x14ac:dyDescent="0.25">
      <c r="D72" t="s">
        <v>43</v>
      </c>
    </row>
    <row r="73" spans="2:9" hidden="1" x14ac:dyDescent="0.25"/>
    <row r="74" spans="2:9" hidden="1" x14ac:dyDescent="0.25"/>
    <row r="75" spans="2:9" hidden="1" x14ac:dyDescent="0.25">
      <c r="I75" s="4" t="s">
        <v>45</v>
      </c>
    </row>
    <row r="76" spans="2:9" hidden="1" x14ac:dyDescent="0.25"/>
    <row r="77" spans="2:9" hidden="1" x14ac:dyDescent="0.25"/>
    <row r="78" spans="2:9" hidden="1" x14ac:dyDescent="0.25">
      <c r="F78" s="7" t="s">
        <v>0</v>
      </c>
      <c r="H78" s="6" t="s">
        <v>1</v>
      </c>
    </row>
    <row r="79" spans="2:9" hidden="1" x14ac:dyDescent="0.25">
      <c r="F79" s="7">
        <v>45065</v>
      </c>
      <c r="H79" s="6" t="s">
        <v>2</v>
      </c>
    </row>
    <row r="80" spans="2:9" hidden="1" x14ac:dyDescent="0.25"/>
    <row r="81" spans="3:8" hidden="1" x14ac:dyDescent="0.25">
      <c r="C81" t="s">
        <v>3</v>
      </c>
      <c r="F81" s="2">
        <v>47024.75</v>
      </c>
      <c r="H81" s="3">
        <v>37850</v>
      </c>
    </row>
    <row r="82" spans="3:8" hidden="1" x14ac:dyDescent="0.25">
      <c r="C82" t="s">
        <v>44</v>
      </c>
      <c r="F82" s="2">
        <v>3761.42</v>
      </c>
      <c r="H82" s="3">
        <v>4650</v>
      </c>
    </row>
    <row r="83" spans="3:8" hidden="1" x14ac:dyDescent="0.25">
      <c r="C83" t="s">
        <v>28</v>
      </c>
      <c r="E83" s="2"/>
      <c r="F83" s="2">
        <v>10501.61</v>
      </c>
      <c r="H83" s="3">
        <v>12310</v>
      </c>
    </row>
    <row r="84" spans="3:8" hidden="1" x14ac:dyDescent="0.25">
      <c r="C84" t="s">
        <v>54</v>
      </c>
      <c r="F84" s="2">
        <v>59271.66</v>
      </c>
      <c r="H84" s="3">
        <v>61250</v>
      </c>
    </row>
    <row r="85" spans="3:8" hidden="1" x14ac:dyDescent="0.25">
      <c r="H85" s="3"/>
    </row>
    <row r="86" spans="3:8" hidden="1" x14ac:dyDescent="0.25">
      <c r="H86" s="3"/>
    </row>
    <row r="87" spans="3:8" hidden="1" x14ac:dyDescent="0.25">
      <c r="C87" t="s">
        <v>55</v>
      </c>
      <c r="F87" s="2">
        <v>-26509.94</v>
      </c>
      <c r="H87" s="3">
        <v>-40360</v>
      </c>
    </row>
    <row r="88" spans="3:8" hidden="1" x14ac:dyDescent="0.25">
      <c r="H88" s="3"/>
    </row>
    <row r="89" spans="3:8" hidden="1" x14ac:dyDescent="0.25">
      <c r="H89" s="3"/>
    </row>
    <row r="90" spans="3:8" hidden="1" x14ac:dyDescent="0.25">
      <c r="H90" s="3"/>
    </row>
    <row r="91" spans="3:8" hidden="1" x14ac:dyDescent="0.25">
      <c r="H91" s="3"/>
    </row>
    <row r="92" spans="3:8" hidden="1" x14ac:dyDescent="0.25">
      <c r="H92" s="3"/>
    </row>
    <row r="93" spans="3:8" hidden="1" x14ac:dyDescent="0.25">
      <c r="H93" s="3"/>
    </row>
    <row r="94" spans="3:8" hidden="1" x14ac:dyDescent="0.25"/>
    <row r="95" spans="3:8" hidden="1" x14ac:dyDescent="0.25">
      <c r="D95" t="s">
        <v>56</v>
      </c>
      <c r="H95" s="3">
        <v>200000</v>
      </c>
    </row>
    <row r="96" spans="3:8" hidden="1" x14ac:dyDescent="0.25"/>
    <row r="97" spans="5:8" hidden="1" x14ac:dyDescent="0.25">
      <c r="E97" t="s">
        <v>46</v>
      </c>
      <c r="F97" s="2" t="s">
        <v>47</v>
      </c>
      <c r="H97" s="3">
        <v>27180</v>
      </c>
    </row>
    <row r="98" spans="5:8" hidden="1" x14ac:dyDescent="0.25">
      <c r="F98" s="2" t="s">
        <v>48</v>
      </c>
      <c r="H98" s="3">
        <v>3750</v>
      </c>
    </row>
    <row r="99" spans="5:8" hidden="1" x14ac:dyDescent="0.25">
      <c r="F99" s="2" t="s">
        <v>57</v>
      </c>
      <c r="H99" s="3">
        <v>3295</v>
      </c>
    </row>
    <row r="100" spans="5:8" hidden="1" x14ac:dyDescent="0.25"/>
    <row r="101" spans="5:8" hidden="1" x14ac:dyDescent="0.25">
      <c r="E101" t="s">
        <v>49</v>
      </c>
      <c r="F101" s="2" t="s">
        <v>58</v>
      </c>
      <c r="H101" s="3">
        <v>6500</v>
      </c>
    </row>
    <row r="102" spans="5:8" hidden="1" x14ac:dyDescent="0.25">
      <c r="F102" s="2" t="s">
        <v>50</v>
      </c>
      <c r="H102" s="3">
        <v>8032</v>
      </c>
    </row>
    <row r="103" spans="5:8" hidden="1" x14ac:dyDescent="0.25">
      <c r="F103" s="2" t="s">
        <v>47</v>
      </c>
      <c r="H103" s="3">
        <v>25300</v>
      </c>
    </row>
    <row r="104" spans="5:8" hidden="1" x14ac:dyDescent="0.25">
      <c r="F104" s="2" t="s">
        <v>51</v>
      </c>
      <c r="H104" s="2">
        <v>1711.86</v>
      </c>
    </row>
    <row r="105" spans="5:8" hidden="1" x14ac:dyDescent="0.25">
      <c r="F105" s="2" t="s">
        <v>59</v>
      </c>
      <c r="H105" s="2">
        <v>6949.12</v>
      </c>
    </row>
    <row r="106" spans="5:8" hidden="1" x14ac:dyDescent="0.25">
      <c r="F106" s="2" t="s">
        <v>52</v>
      </c>
      <c r="H106" s="2">
        <v>1874.26</v>
      </c>
    </row>
    <row r="107" spans="5:8" hidden="1" x14ac:dyDescent="0.25"/>
    <row r="108" spans="5:8" hidden="1" x14ac:dyDescent="0.25">
      <c r="E108" t="s">
        <v>31</v>
      </c>
      <c r="H108" s="2">
        <v>84592.24</v>
      </c>
    </row>
    <row r="109" spans="5:8" hidden="1" x14ac:dyDescent="0.25"/>
    <row r="110" spans="5:8" hidden="1" x14ac:dyDescent="0.25">
      <c r="E110" t="s">
        <v>60</v>
      </c>
      <c r="H110" s="3">
        <v>20000</v>
      </c>
    </row>
    <row r="111" spans="5:8" hidden="1" x14ac:dyDescent="0.25"/>
    <row r="112" spans="5:8" hidden="1" x14ac:dyDescent="0.25">
      <c r="E112" t="s">
        <v>31</v>
      </c>
      <c r="H112" s="2">
        <v>104592.24</v>
      </c>
    </row>
    <row r="113" spans="5:8" hidden="1" x14ac:dyDescent="0.25"/>
    <row r="114" spans="5:8" hidden="1" x14ac:dyDescent="0.25">
      <c r="E114" t="s">
        <v>53</v>
      </c>
      <c r="H114" s="2">
        <v>95407.76</v>
      </c>
    </row>
  </sheetData>
  <pageMargins left="0.7" right="0.7" top="0.75" bottom="0.75" header="0.3" footer="0.3"/>
  <pageSetup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faefa43-26a4-4502-b184-0189b7c263b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2128BDD0CA548A921CF324E839EE4" ma:contentTypeVersion="6" ma:contentTypeDescription="Create a new document." ma:contentTypeScope="" ma:versionID="4b890bf5196855734a398b73173e6ff9">
  <xsd:schema xmlns:xsd="http://www.w3.org/2001/XMLSchema" xmlns:xs="http://www.w3.org/2001/XMLSchema" xmlns:p="http://schemas.microsoft.com/office/2006/metadata/properties" xmlns:ns3="dfaefa43-26a4-4502-b184-0189b7c263b1" targetNamespace="http://schemas.microsoft.com/office/2006/metadata/properties" ma:root="true" ma:fieldsID="6690d757e9bd3c7b0c889549c1d3fa3c" ns3:_="">
    <xsd:import namespace="dfaefa43-26a4-4502-b184-0189b7c263b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efa43-26a4-4502-b184-0189b7c263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7A0B79-F635-4553-99CB-71045947B5D1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dfaefa43-26a4-4502-b184-0189b7c263b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A58081-D181-454F-B879-8DA149228D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efa43-26a4-4502-b184-0189b7c263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55D672-E85B-4826-87B4-036260A6C8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NFOL</dc:creator>
  <cp:lastModifiedBy>NFOL Office</cp:lastModifiedBy>
  <cp:lastPrinted>2026-07-23T15:14:33Z</cp:lastPrinted>
  <dcterms:created xsi:type="dcterms:W3CDTF">2023-05-20T15:24:26Z</dcterms:created>
  <dcterms:modified xsi:type="dcterms:W3CDTF">2026-07-23T15:16:26Z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0x010100A972128BDD0CA548A921CF324E839EE4</vt:lpwstr>
  </property>
</Properties>
</file>